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13" yWindow="67" windowWidth="25160" windowHeight="1162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O25" i="1"/>
  <c r="O26"/>
  <c r="O28" s="1"/>
  <c r="K44"/>
  <c r="O20" s="1"/>
  <c r="O21" s="1"/>
  <c r="O22" s="1"/>
  <c r="O19"/>
  <c r="V11"/>
  <c r="Q11"/>
  <c r="P11"/>
  <c r="O11"/>
  <c r="O4"/>
  <c r="R4" s="1"/>
  <c r="R11" s="1"/>
  <c r="V10"/>
  <c r="V9"/>
  <c r="Q10"/>
  <c r="Q9"/>
  <c r="Q8"/>
  <c r="P10"/>
  <c r="P9"/>
  <c r="P8"/>
  <c r="O10"/>
  <c r="O9"/>
  <c r="O8"/>
  <c r="O3"/>
  <c r="R3" s="1"/>
  <c r="R10" s="1"/>
  <c r="O2"/>
  <c r="R2" s="1"/>
  <c r="R9" s="1"/>
  <c r="O1"/>
  <c r="R1" s="1"/>
  <c r="R8" s="1"/>
  <c r="W8" s="1"/>
  <c r="O29" l="1"/>
  <c r="S9"/>
  <c r="T9" s="1"/>
  <c r="U9" s="1"/>
  <c r="W11"/>
  <c r="S11"/>
  <c r="T11" s="1"/>
  <c r="U11" s="1"/>
  <c r="S10"/>
  <c r="T10" s="1"/>
  <c r="U10" s="1"/>
  <c r="X10" s="1"/>
  <c r="W10"/>
  <c r="S8"/>
  <c r="T8" s="1"/>
  <c r="U8" s="1"/>
  <c r="X8" s="1"/>
  <c r="W9"/>
  <c r="X9" l="1"/>
  <c r="O14" s="1"/>
  <c r="X11"/>
  <c r="O15"/>
  <c r="O16" l="1"/>
</calcChain>
</file>

<file path=xl/sharedStrings.xml><?xml version="1.0" encoding="utf-8"?>
<sst xmlns="http://schemas.openxmlformats.org/spreadsheetml/2006/main" count="103" uniqueCount="74">
  <si>
    <t>VERIFICA DI IMPIANTI</t>
  </si>
  <si>
    <t>m3/h</t>
  </si>
  <si>
    <t>Portata BC</t>
  </si>
  <si>
    <t>Portata BD</t>
  </si>
  <si>
    <t>m</t>
  </si>
  <si>
    <t>Area AB</t>
  </si>
  <si>
    <t>Area BC</t>
  </si>
  <si>
    <t>m2</t>
  </si>
  <si>
    <t>v ab</t>
  </si>
  <si>
    <t>v bc</t>
  </si>
  <si>
    <t>v cd</t>
  </si>
  <si>
    <t xml:space="preserve">Tratto </t>
  </si>
  <si>
    <t>AB</t>
  </si>
  <si>
    <t>BC</t>
  </si>
  <si>
    <t>BD</t>
  </si>
  <si>
    <t>Portata</t>
  </si>
  <si>
    <t>L</t>
  </si>
  <si>
    <t>D</t>
  </si>
  <si>
    <t>vel</t>
  </si>
  <si>
    <t>Re</t>
  </si>
  <si>
    <t>Canali in lamiera AL</t>
  </si>
  <si>
    <t>m scabrezza</t>
  </si>
  <si>
    <t>cm</t>
  </si>
  <si>
    <t>f</t>
  </si>
  <si>
    <t>Dp d</t>
  </si>
  <si>
    <t>ktot</t>
  </si>
  <si>
    <t>Altezza locali</t>
  </si>
  <si>
    <t>Volume</t>
  </si>
  <si>
    <t>m3</t>
  </si>
  <si>
    <t>°C</t>
  </si>
  <si>
    <t>UR</t>
  </si>
  <si>
    <t xml:space="preserve">Aria E </t>
  </si>
  <si>
    <t>Aria A</t>
  </si>
  <si>
    <t>Bocchetta</t>
  </si>
  <si>
    <t>C</t>
  </si>
  <si>
    <t>m/s</t>
  </si>
  <si>
    <t>Area locale D</t>
  </si>
  <si>
    <t>Pa</t>
  </si>
  <si>
    <t>TROVARE PREVALENZA DEL VENTILATORE</t>
  </si>
  <si>
    <t>TROVARE DIAMETRO CANALE BC PER BILANCIARE IL SISTEMA</t>
  </si>
  <si>
    <t>Portata BE</t>
  </si>
  <si>
    <t>v ce</t>
  </si>
  <si>
    <t>Area BD</t>
  </si>
  <si>
    <t>Area BE</t>
  </si>
  <si>
    <t>BE</t>
  </si>
  <si>
    <t>TROVARE temperatura immissione dell'aria necessaria a vincere le dispersioni termiche locale D</t>
  </si>
  <si>
    <t>E</t>
  </si>
  <si>
    <t>Qs</t>
  </si>
  <si>
    <t>w/m2</t>
  </si>
  <si>
    <t>w</t>
  </si>
  <si>
    <t>Dispersioni totali in C</t>
  </si>
  <si>
    <t>T aria</t>
  </si>
  <si>
    <t>Catalogo bocchette immissione aria</t>
  </si>
  <si>
    <t>SCEGLIERE IL MODELLO DI BOCCHETTA PER B-C-D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</si>
  <si>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</si>
  <si>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p l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</si>
  <si>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p tot</t>
    </r>
  </si>
  <si>
    <t>TROVARE CARATTERISTICHE ARIA AMBIENTE IN D DOPO 1 ORA DI IMMISSIONE ARIA ESTERNA E</t>
  </si>
  <si>
    <t>Volume E</t>
  </si>
  <si>
    <t>Volume A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</si>
  <si>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p</t>
    </r>
  </si>
  <si>
    <t>T miscela</t>
  </si>
  <si>
    <t>Miscelazione aria esterna e ambiente dopo 1 ora</t>
  </si>
  <si>
    <t>PORTATA TOTALE</t>
  </si>
  <si>
    <t>D ab</t>
  </si>
  <si>
    <t>D bc</t>
  </si>
  <si>
    <t>D bd</t>
  </si>
  <si>
    <t>D be</t>
  </si>
  <si>
    <t>L ab</t>
  </si>
  <si>
    <t>L bc</t>
  </si>
  <si>
    <t>L bd</t>
  </si>
  <si>
    <t>L be</t>
  </si>
  <si>
    <t>TROVARE LA QUANTITA' DI VAPORE DA CONDENSARE PER PORTARE L'ARIA AL 50% UR</t>
  </si>
  <si>
    <t>TEMPO VERIFICA 1 ORA E 20 MIN  (+ 10 MINUTI PER STUDENTI CON PDP)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</si>
</sst>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"/>
  </numFmts>
  <fonts count="5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2" fontId="0" fillId="2" borderId="0" xfId="0" applyNumberFormat="1" applyFill="1"/>
    <xf numFmtId="1" fontId="0" fillId="2" borderId="0" xfId="0" applyNumberFormat="1" applyFill="1"/>
    <xf numFmtId="164" fontId="0" fillId="2" borderId="0" xfId="0" applyNumberFormat="1" applyFill="1"/>
    <xf numFmtId="165" fontId="0" fillId="2" borderId="0" xfId="0" applyNumberFormat="1" applyFill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486833</xdr:colOff>
      <xdr:row>1</xdr:row>
      <xdr:rowOff>160868</xdr:rowOff>
    </xdr:from>
    <xdr:to>
      <xdr:col>12</xdr:col>
      <xdr:colOff>340723</xdr:colOff>
      <xdr:row>29</xdr:row>
      <xdr:rowOff>38101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833" y="342901"/>
          <a:ext cx="5992223" cy="49741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330200</xdr:colOff>
      <xdr:row>14</xdr:row>
      <xdr:rowOff>59267</xdr:rowOff>
    </xdr:from>
    <xdr:to>
      <xdr:col>5</xdr:col>
      <xdr:colOff>304799</xdr:colOff>
      <xdr:row>21</xdr:row>
      <xdr:rowOff>141983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3667" y="2607734"/>
          <a:ext cx="2235199" cy="1356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601134</xdr:colOff>
      <xdr:row>2</xdr:row>
      <xdr:rowOff>160865</xdr:rowOff>
    </xdr:from>
    <xdr:to>
      <xdr:col>3</xdr:col>
      <xdr:colOff>46566</xdr:colOff>
      <xdr:row>6</xdr:row>
      <xdr:rowOff>127681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1134" y="524932"/>
          <a:ext cx="1375832" cy="694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579966</xdr:colOff>
      <xdr:row>22</xdr:row>
      <xdr:rowOff>87298</xdr:rowOff>
    </xdr:from>
    <xdr:to>
      <xdr:col>6</xdr:col>
      <xdr:colOff>210072</xdr:colOff>
      <xdr:row>28</xdr:row>
      <xdr:rowOff>63499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9966" y="4092031"/>
          <a:ext cx="3012539" cy="10684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163648</xdr:colOff>
      <xdr:row>8</xdr:row>
      <xdr:rowOff>152399</xdr:rowOff>
    </xdr:from>
    <xdr:to>
      <xdr:col>1</xdr:col>
      <xdr:colOff>289597</xdr:colOff>
      <xdr:row>12</xdr:row>
      <xdr:rowOff>126998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3648" y="1608666"/>
          <a:ext cx="769416" cy="7027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11</xdr:col>
      <xdr:colOff>122767</xdr:colOff>
      <xdr:row>13</xdr:row>
      <xdr:rowOff>25400</xdr:rowOff>
    </xdr:from>
    <xdr:to>
      <xdr:col>11</xdr:col>
      <xdr:colOff>317500</xdr:colOff>
      <xdr:row>13</xdr:row>
      <xdr:rowOff>110067</xdr:rowOff>
    </xdr:to>
    <xdr:sp macro="" textlink="">
      <xdr:nvSpPr>
        <xdr:cNvPr id="9" name="Rettangolo 8"/>
        <xdr:cNvSpPr/>
      </xdr:nvSpPr>
      <xdr:spPr>
        <a:xfrm>
          <a:off x="6134100" y="2391833"/>
          <a:ext cx="194733" cy="84667"/>
        </a:xfrm>
        <a:prstGeom prst="rect">
          <a:avLst/>
        </a:prstGeom>
        <a:ln w="12700">
          <a:solidFill>
            <a:schemeClr val="tx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0</xdr:col>
      <xdr:colOff>33865</xdr:colOff>
      <xdr:row>52</xdr:row>
      <xdr:rowOff>50800</xdr:rowOff>
    </xdr:from>
    <xdr:to>
      <xdr:col>12</xdr:col>
      <xdr:colOff>131233</xdr:colOff>
      <xdr:row>70</xdr:row>
      <xdr:rowOff>96944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3865" y="9516533"/>
          <a:ext cx="6235701" cy="33227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50800</xdr:colOff>
      <xdr:row>71</xdr:row>
      <xdr:rowOff>165100</xdr:rowOff>
    </xdr:from>
    <xdr:to>
      <xdr:col>12</xdr:col>
      <xdr:colOff>533400</xdr:colOff>
      <xdr:row>95</xdr:row>
      <xdr:rowOff>47721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0800" y="13136033"/>
          <a:ext cx="6620933" cy="425142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2"/>
  <sheetViews>
    <sheetView tabSelected="1" workbookViewId="0">
      <selection activeCell="P41" sqref="P41"/>
    </sheetView>
  </sheetViews>
  <sheetFormatPr defaultRowHeight="14.35"/>
  <cols>
    <col min="1" max="4" width="8.9375" style="1"/>
    <col min="5" max="5" width="4.5859375" style="1" customWidth="1"/>
    <col min="6" max="6" width="6.64453125" style="1" customWidth="1"/>
    <col min="7" max="7" width="4.05859375" style="1" customWidth="1"/>
    <col min="8" max="8" width="4.29296875" style="1" customWidth="1"/>
    <col min="9" max="9" width="4.76171875" style="1" customWidth="1"/>
    <col min="10" max="10" width="15.5859375" style="1" customWidth="1"/>
    <col min="11" max="11" width="3.29296875" style="1" customWidth="1"/>
    <col min="12" max="12" width="6.29296875" style="1" customWidth="1"/>
    <col min="13" max="13" width="8.9375" style="1"/>
    <col min="14" max="14" width="9.05859375" style="1" customWidth="1"/>
    <col min="15" max="15" width="9.3515625" style="1" customWidth="1"/>
    <col min="16" max="16" width="5.87890625" style="1" customWidth="1"/>
    <col min="17" max="17" width="4.76171875" style="1" customWidth="1"/>
    <col min="18" max="18" width="5.05859375" style="1" customWidth="1"/>
    <col min="19" max="19" width="7" style="1" customWidth="1"/>
    <col min="20" max="20" width="6.87890625" style="1" customWidth="1"/>
    <col min="21" max="21" width="6.1171875" style="1" customWidth="1"/>
    <col min="22" max="22" width="6.05859375" style="1" customWidth="1"/>
    <col min="23" max="23" width="6.46875" style="1" customWidth="1"/>
    <col min="24" max="24" width="7.1171875" style="1" customWidth="1"/>
    <col min="25" max="16384" width="8.9375" style="1"/>
  </cols>
  <sheetData>
    <row r="1" spans="1:24" ht="18">
      <c r="A1" s="8" t="s">
        <v>0</v>
      </c>
      <c r="N1" s="1" t="s">
        <v>5</v>
      </c>
      <c r="O1" s="1">
        <f>3.14*(F31/100)^2/4</f>
        <v>0.12560000000000002</v>
      </c>
      <c r="P1" s="1" t="s">
        <v>7</v>
      </c>
      <c r="Q1" s="1" t="s">
        <v>8</v>
      </c>
      <c r="R1" s="2">
        <f>(C31/3600)/O1</f>
        <v>3.5385704175513086</v>
      </c>
      <c r="S1" s="1" t="s">
        <v>35</v>
      </c>
    </row>
    <row r="2" spans="1:24">
      <c r="N2" s="1" t="s">
        <v>6</v>
      </c>
      <c r="O2" s="1">
        <f>3.14*(F32/100)^2/4</f>
        <v>9.6162499999999998E-2</v>
      </c>
      <c r="P2" s="1" t="s">
        <v>7</v>
      </c>
      <c r="Q2" s="1" t="s">
        <v>9</v>
      </c>
      <c r="R2" s="2">
        <f>(C32/3600)/O2</f>
        <v>2.0220402386007481</v>
      </c>
      <c r="S2" s="1" t="s">
        <v>35</v>
      </c>
    </row>
    <row r="3" spans="1:24">
      <c r="N3" s="1" t="s">
        <v>42</v>
      </c>
      <c r="O3" s="1">
        <f>3.14*(F33/100)^2/4</f>
        <v>4.9062500000000002E-2</v>
      </c>
      <c r="P3" s="1" t="s">
        <v>7</v>
      </c>
      <c r="Q3" s="1" t="s">
        <v>10</v>
      </c>
      <c r="R3" s="2">
        <f>(C33/3600)/O3</f>
        <v>2.8308563340410475</v>
      </c>
      <c r="S3" s="1" t="s">
        <v>35</v>
      </c>
    </row>
    <row r="4" spans="1:24">
      <c r="N4" s="1" t="s">
        <v>43</v>
      </c>
      <c r="O4" s="1">
        <f>3.14*(F34/100)^2/4</f>
        <v>3.7994E-2</v>
      </c>
      <c r="P4" s="1" t="s">
        <v>7</v>
      </c>
      <c r="Q4" s="1" t="s">
        <v>41</v>
      </c>
      <c r="R4" s="2">
        <f>(C34/3600)/O4</f>
        <v>2.9244383616126521</v>
      </c>
      <c r="S4" s="1" t="s">
        <v>35</v>
      </c>
    </row>
    <row r="7" spans="1:24">
      <c r="N7" s="1" t="s">
        <v>11</v>
      </c>
      <c r="O7" s="1" t="s">
        <v>15</v>
      </c>
      <c r="P7" s="1" t="s">
        <v>16</v>
      </c>
      <c r="Q7" s="1" t="s">
        <v>17</v>
      </c>
      <c r="R7" s="2" t="s">
        <v>18</v>
      </c>
      <c r="S7" s="1" t="s">
        <v>19</v>
      </c>
      <c r="T7" s="1" t="s">
        <v>23</v>
      </c>
      <c r="U7" s="1" t="s">
        <v>24</v>
      </c>
      <c r="V7" s="1" t="s">
        <v>25</v>
      </c>
      <c r="W7" s="1" t="s">
        <v>55</v>
      </c>
      <c r="X7" s="1" t="s">
        <v>56</v>
      </c>
    </row>
    <row r="8" spans="1:24">
      <c r="N8" s="1" t="s">
        <v>12</v>
      </c>
      <c r="O8" s="1">
        <f>C31</f>
        <v>1600</v>
      </c>
      <c r="P8" s="1">
        <f>I31</f>
        <v>20</v>
      </c>
      <c r="Q8" s="1">
        <f>F31/100</f>
        <v>0.4</v>
      </c>
      <c r="R8" s="2">
        <f>R1</f>
        <v>3.5385704175513086</v>
      </c>
      <c r="S8" s="3">
        <f>R8*Q8/(1.5*10^-5)</f>
        <v>94361.877801368217</v>
      </c>
      <c r="T8" s="4">
        <f>1.325/(LN(($C$36/1000/Q8)/3.7+5.74*S8^-9))^2</f>
        <v>1.4370036746719186E-2</v>
      </c>
      <c r="U8" s="2">
        <f>T8*P8/Q8*R8^2*1.2/2</f>
        <v>5.3980240903466825</v>
      </c>
      <c r="V8" s="1">
        <v>0</v>
      </c>
      <c r="W8" s="1">
        <f>1.2*V8*R8^2/2</f>
        <v>0</v>
      </c>
      <c r="X8" s="2">
        <f>U8+W8</f>
        <v>5.3980240903466825</v>
      </c>
    </row>
    <row r="9" spans="1:24">
      <c r="N9" s="1" t="s">
        <v>13</v>
      </c>
      <c r="O9" s="1">
        <f>C32</f>
        <v>700</v>
      </c>
      <c r="P9" s="1">
        <f>I32</f>
        <v>15</v>
      </c>
      <c r="Q9" s="1">
        <f>F32/100</f>
        <v>0.35</v>
      </c>
      <c r="R9" s="2">
        <f>R2</f>
        <v>2.0220402386007481</v>
      </c>
      <c r="S9" s="3">
        <f t="shared" ref="S9:S10" si="0">R9*Q9/(1.5*10^-5)</f>
        <v>47180.938900684108</v>
      </c>
      <c r="T9" s="4">
        <f>1.325/(LN(($C$36/1000/Q9)/3.7+5.74*S9^-9))^2</f>
        <v>1.4778192074407613E-2</v>
      </c>
      <c r="U9" s="2">
        <f t="shared" ref="U9:U10" si="1">T9*P9/Q9*R9^2*1.2/2</f>
        <v>1.553729313829344</v>
      </c>
      <c r="V9" s="1">
        <f>1.2+1.4+9</f>
        <v>11.6</v>
      </c>
      <c r="W9" s="1">
        <f>1.2*V9*R9^2/2</f>
        <v>28.45698121658317</v>
      </c>
      <c r="X9" s="2">
        <f t="shared" ref="X9:X10" si="2">U9+W9</f>
        <v>30.010710530412513</v>
      </c>
    </row>
    <row r="10" spans="1:24">
      <c r="N10" s="1" t="s">
        <v>14</v>
      </c>
      <c r="O10" s="1">
        <f>C33</f>
        <v>500</v>
      </c>
      <c r="P10" s="1">
        <f>I33</f>
        <v>20</v>
      </c>
      <c r="Q10" s="1">
        <f>F33/100</f>
        <v>0.25</v>
      </c>
      <c r="R10" s="2">
        <f>R3</f>
        <v>2.8308563340410475</v>
      </c>
      <c r="S10" s="3">
        <f t="shared" si="0"/>
        <v>47180.938900684116</v>
      </c>
      <c r="T10" s="4">
        <f>1.325/(LN(($C$36/1000/Q10)/3.7+5.74*S10^-9))^2</f>
        <v>1.5887224808530959E-2</v>
      </c>
      <c r="U10" s="2">
        <f t="shared" si="1"/>
        <v>6.1111780524248234</v>
      </c>
      <c r="V10" s="1">
        <f>1.2+1.4+9</f>
        <v>11.6</v>
      </c>
      <c r="W10" s="1">
        <f>1.2*V10*R10^2/2</f>
        <v>55.775683184503016</v>
      </c>
      <c r="X10" s="2">
        <f t="shared" si="2"/>
        <v>61.886861236927842</v>
      </c>
    </row>
    <row r="11" spans="1:24">
      <c r="N11" s="1" t="s">
        <v>44</v>
      </c>
      <c r="O11" s="1">
        <f>C34</f>
        <v>400</v>
      </c>
      <c r="P11" s="1">
        <f>I34</f>
        <v>10</v>
      </c>
      <c r="Q11" s="1">
        <f>F34/100</f>
        <v>0.22</v>
      </c>
      <c r="R11" s="2">
        <f>R4</f>
        <v>2.9244383616126521</v>
      </c>
      <c r="S11" s="3">
        <f t="shared" ref="S11" si="3">R11*Q11/(1.5*10^-5)</f>
        <v>42891.762636985564</v>
      </c>
      <c r="T11" s="4">
        <f>1.325/(LN(($C$36/1000/Q11)/3.7+5.74*S11^-9))^2</f>
        <v>1.6341513927133219E-2</v>
      </c>
      <c r="U11" s="2">
        <f t="shared" ref="U11" si="4">T11*P11/Q11*R11^2*1.2/2</f>
        <v>3.8115866951349417</v>
      </c>
      <c r="V11" s="1">
        <f>0.2+1.4+9</f>
        <v>10.6</v>
      </c>
      <c r="W11" s="1">
        <f>1.2*V11*R11^2/2</f>
        <v>54.392880688343965</v>
      </c>
      <c r="X11" s="2">
        <f t="shared" ref="X11" si="5">U11+W11</f>
        <v>58.204467383478907</v>
      </c>
    </row>
    <row r="13" spans="1:24">
      <c r="N13" s="1" t="s">
        <v>33</v>
      </c>
      <c r="O13" s="6" t="s">
        <v>60</v>
      </c>
    </row>
    <row r="14" spans="1:24">
      <c r="N14" s="1" t="s">
        <v>34</v>
      </c>
      <c r="O14" s="7">
        <f>X8+X9</f>
        <v>35.408734620759198</v>
      </c>
      <c r="P14" s="1" t="s">
        <v>37</v>
      </c>
    </row>
    <row r="15" spans="1:24">
      <c r="N15" s="1" t="s">
        <v>17</v>
      </c>
      <c r="O15" s="7">
        <f>X8+X10</f>
        <v>67.284885327274523</v>
      </c>
      <c r="P15" s="1" t="s">
        <v>37</v>
      </c>
    </row>
    <row r="16" spans="1:24">
      <c r="N16" s="1" t="s">
        <v>46</v>
      </c>
      <c r="O16" s="7">
        <f>X9+X11</f>
        <v>88.215177913891424</v>
      </c>
      <c r="P16" s="1" t="s">
        <v>37</v>
      </c>
    </row>
    <row r="18" spans="1:16">
      <c r="N18" s="1" t="s">
        <v>50</v>
      </c>
    </row>
    <row r="19" spans="1:16">
      <c r="N19" s="1" t="s">
        <v>27</v>
      </c>
      <c r="O19" s="1">
        <f>C38*C39</f>
        <v>500</v>
      </c>
      <c r="P19" s="1" t="s">
        <v>28</v>
      </c>
    </row>
    <row r="20" spans="1:16">
      <c r="N20" s="1" t="s">
        <v>47</v>
      </c>
      <c r="O20" s="1">
        <f>K44*C39</f>
        <v>3750</v>
      </c>
      <c r="P20" s="1" t="s">
        <v>49</v>
      </c>
    </row>
    <row r="21" spans="1:16">
      <c r="N21" s="1" t="s">
        <v>54</v>
      </c>
      <c r="O21" s="5">
        <f>O20/(1006*1.2*O9/3600)</f>
        <v>15.975575120704347</v>
      </c>
      <c r="P21" s="1" t="s">
        <v>29</v>
      </c>
    </row>
    <row r="22" spans="1:16">
      <c r="N22" s="1" t="s">
        <v>51</v>
      </c>
      <c r="O22" s="5">
        <f>G38+O21</f>
        <v>35.975575120704349</v>
      </c>
      <c r="P22" s="1" t="s">
        <v>29</v>
      </c>
    </row>
    <row r="24" spans="1:16">
      <c r="N24" s="1" t="s">
        <v>62</v>
      </c>
    </row>
    <row r="25" spans="1:16">
      <c r="N25" s="1" t="s">
        <v>58</v>
      </c>
      <c r="O25" s="1">
        <f>C33</f>
        <v>500</v>
      </c>
      <c r="P25" s="1" t="s">
        <v>28</v>
      </c>
    </row>
    <row r="26" spans="1:16">
      <c r="N26" s="1" t="s">
        <v>59</v>
      </c>
      <c r="O26" s="1">
        <f>O19</f>
        <v>500</v>
      </c>
      <c r="P26" s="1" t="s">
        <v>28</v>
      </c>
    </row>
    <row r="28" spans="1:16">
      <c r="N28" s="1" t="s">
        <v>61</v>
      </c>
      <c r="O28" s="1">
        <f>(O25*G38+O26*G39)/(O25+O26)</f>
        <v>10</v>
      </c>
      <c r="P28" s="1" t="s">
        <v>29</v>
      </c>
    </row>
    <row r="29" spans="1:16">
      <c r="N29" s="1" t="s">
        <v>30</v>
      </c>
      <c r="O29" s="1">
        <f>(O25*I38+O26*I39)/(O25+O26)*100</f>
        <v>67.5</v>
      </c>
      <c r="P29" s="1" t="s">
        <v>30</v>
      </c>
    </row>
    <row r="31" spans="1:16">
      <c r="A31" s="1" t="s">
        <v>63</v>
      </c>
      <c r="C31" s="1">
        <v>1600</v>
      </c>
      <c r="D31" s="1" t="s">
        <v>1</v>
      </c>
      <c r="E31" s="1" t="s">
        <v>64</v>
      </c>
      <c r="F31" s="1">
        <v>40</v>
      </c>
      <c r="G31" s="1" t="s">
        <v>22</v>
      </c>
      <c r="H31" s="1" t="s">
        <v>68</v>
      </c>
      <c r="I31" s="1">
        <v>20</v>
      </c>
      <c r="J31" s="1" t="s">
        <v>4</v>
      </c>
    </row>
    <row r="32" spans="1:16">
      <c r="A32" s="1" t="s">
        <v>2</v>
      </c>
      <c r="C32" s="1">
        <v>700</v>
      </c>
      <c r="D32" s="1" t="s">
        <v>1</v>
      </c>
      <c r="E32" s="1" t="s">
        <v>65</v>
      </c>
      <c r="F32" s="1">
        <v>35</v>
      </c>
      <c r="G32" s="1" t="s">
        <v>22</v>
      </c>
      <c r="H32" s="1" t="s">
        <v>69</v>
      </c>
      <c r="I32" s="1">
        <v>15</v>
      </c>
      <c r="J32" s="1" t="s">
        <v>4</v>
      </c>
    </row>
    <row r="33" spans="1:12">
      <c r="A33" s="1" t="s">
        <v>3</v>
      </c>
      <c r="C33" s="1">
        <v>500</v>
      </c>
      <c r="D33" s="1" t="s">
        <v>1</v>
      </c>
      <c r="E33" s="1" t="s">
        <v>66</v>
      </c>
      <c r="F33" s="1">
        <v>25</v>
      </c>
      <c r="G33" s="1" t="s">
        <v>22</v>
      </c>
      <c r="H33" s="1" t="s">
        <v>70</v>
      </c>
      <c r="I33" s="1">
        <v>20</v>
      </c>
      <c r="J33" s="1" t="s">
        <v>4</v>
      </c>
    </row>
    <row r="34" spans="1:12">
      <c r="A34" s="1" t="s">
        <v>40</v>
      </c>
      <c r="C34" s="1">
        <v>400</v>
      </c>
      <c r="D34" s="1" t="s">
        <v>1</v>
      </c>
      <c r="E34" s="1" t="s">
        <v>67</v>
      </c>
      <c r="F34" s="1">
        <v>22</v>
      </c>
      <c r="G34" s="1" t="s">
        <v>22</v>
      </c>
      <c r="H34" s="1" t="s">
        <v>71</v>
      </c>
      <c r="I34" s="1">
        <v>10</v>
      </c>
      <c r="J34" s="1" t="s">
        <v>4</v>
      </c>
    </row>
    <row r="36" spans="1:12">
      <c r="A36" s="1" t="s">
        <v>20</v>
      </c>
      <c r="C36" s="1">
        <v>0.1</v>
      </c>
      <c r="D36" s="1" t="s">
        <v>21</v>
      </c>
    </row>
    <row r="38" spans="1:12">
      <c r="A38" s="1" t="s">
        <v>26</v>
      </c>
      <c r="C38" s="1">
        <v>4</v>
      </c>
      <c r="D38" s="1" t="s">
        <v>4</v>
      </c>
      <c r="F38" s="1" t="s">
        <v>32</v>
      </c>
      <c r="G38" s="1">
        <v>20</v>
      </c>
      <c r="H38" s="1" t="s">
        <v>29</v>
      </c>
      <c r="I38" s="2">
        <v>0.45</v>
      </c>
      <c r="J38" s="1" t="s">
        <v>30</v>
      </c>
    </row>
    <row r="39" spans="1:12">
      <c r="A39" s="1" t="s">
        <v>36</v>
      </c>
      <c r="C39" s="1">
        <v>125</v>
      </c>
      <c r="D39" s="1" t="s">
        <v>7</v>
      </c>
      <c r="F39" s="1" t="s">
        <v>31</v>
      </c>
      <c r="G39" s="1">
        <v>0</v>
      </c>
      <c r="H39" s="1" t="s">
        <v>29</v>
      </c>
      <c r="I39" s="2">
        <v>0.9</v>
      </c>
      <c r="J39" s="1" t="s">
        <v>30</v>
      </c>
    </row>
    <row r="41" spans="1:12">
      <c r="A41" s="1" t="s">
        <v>38</v>
      </c>
    </row>
    <row r="42" spans="1:12">
      <c r="A42" s="1" t="s">
        <v>53</v>
      </c>
    </row>
    <row r="43" spans="1:12">
      <c r="A43" s="1" t="s">
        <v>39</v>
      </c>
    </row>
    <row r="44" spans="1:12">
      <c r="A44" s="1" t="s">
        <v>45</v>
      </c>
      <c r="K44" s="1">
        <f>30</f>
        <v>30</v>
      </c>
      <c r="L44" s="1" t="s">
        <v>48</v>
      </c>
    </row>
    <row r="46" spans="1:12">
      <c r="A46" s="1" t="s">
        <v>57</v>
      </c>
    </row>
    <row r="47" spans="1:12">
      <c r="A47" s="1" t="s">
        <v>72</v>
      </c>
    </row>
    <row r="49" spans="1:10">
      <c r="A49" s="10" t="s">
        <v>73</v>
      </c>
      <c r="B49" s="10"/>
      <c r="C49" s="10"/>
      <c r="D49" s="10"/>
      <c r="E49" s="10"/>
      <c r="F49" s="10"/>
      <c r="G49" s="10"/>
      <c r="H49" s="10"/>
      <c r="I49" s="10"/>
      <c r="J49" s="10"/>
    </row>
    <row r="52" spans="1:10" ht="18">
      <c r="A52" s="9" t="s">
        <v>52</v>
      </c>
    </row>
  </sheetData>
  <pageMargins left="0.25" right="0.25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2021-01-31T15:14:33Z</cp:lastPrinted>
  <dcterms:created xsi:type="dcterms:W3CDTF">2021-01-31T11:07:02Z</dcterms:created>
  <dcterms:modified xsi:type="dcterms:W3CDTF">2021-01-31T15:15:15Z</dcterms:modified>
</cp:coreProperties>
</file>